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 Cifuentes\Documents\Cinemateca\Comisión\Fórmula PUFA\"/>
    </mc:Choice>
  </mc:AlternateContent>
  <bookViews>
    <workbookView xWindow="240" yWindow="60" windowWidth="16278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8" i="1" l="1"/>
  <c r="E8" i="1"/>
  <c r="D8" i="1"/>
  <c r="C8" i="1"/>
  <c r="B8" i="1"/>
  <c r="G3" i="1"/>
  <c r="D2" i="1"/>
  <c r="G2" i="1"/>
  <c r="E2" i="1" l="1"/>
  <c r="F2" i="1" s="1"/>
</calcChain>
</file>

<file path=xl/sharedStrings.xml><?xml version="1.0" encoding="utf-8"?>
<sst xmlns="http://schemas.openxmlformats.org/spreadsheetml/2006/main" count="33" uniqueCount="33">
  <si>
    <t>Tipo organización</t>
  </si>
  <si>
    <t>Número de personas</t>
  </si>
  <si>
    <t>Días solictud</t>
  </si>
  <si>
    <t>Uso EP</t>
  </si>
  <si>
    <t>Afectación vial</t>
  </si>
  <si>
    <t>Cant. de días</t>
  </si>
  <si>
    <t>0-Entidad pública</t>
  </si>
  <si>
    <t>0-Menor a 10</t>
  </si>
  <si>
    <t>1-Entre 11 y 20</t>
  </si>
  <si>
    <t>2-Entre 21 y 50</t>
  </si>
  <si>
    <t>3-Más de 50</t>
  </si>
  <si>
    <t>1- Mixta, ESAL,PN</t>
  </si>
  <si>
    <t>2-Privada CADL</t>
  </si>
  <si>
    <t>0-Anticipado</t>
  </si>
  <si>
    <t>1-Tiempo mínimo</t>
  </si>
  <si>
    <t>0-Base de producción</t>
  </si>
  <si>
    <t>1-Set de filmación</t>
  </si>
  <si>
    <t>M2 utilizados</t>
  </si>
  <si>
    <t>Total valor. Mantenimiento incremental</t>
  </si>
  <si>
    <t>Total retribución</t>
  </si>
  <si>
    <t>Total valor factores variables
(Valor del gestor)</t>
  </si>
  <si>
    <t>Factores variables</t>
  </si>
  <si>
    <t>mettros</t>
  </si>
  <si>
    <t xml:space="preserve">dias </t>
  </si>
  <si>
    <t>ESAL: Entidad sin ánimo de lucro
PN: Persona natural
CADL: Con ánimo de lucro</t>
  </si>
  <si>
    <t>Tiempo mínimo corresponde a 5 días antes del rodaje.</t>
  </si>
  <si>
    <t>Si es ambos usos indique set de filmación</t>
  </si>
  <si>
    <t xml:space="preserve">Si va a realizar más de un tipo de afectación indique la mayor siendo 0 la menor y 3 la mayor. </t>
  </si>
  <si>
    <t>0-Sin afectación</t>
  </si>
  <si>
    <t>1-Parcial intermitente</t>
  </si>
  <si>
    <t>2-Parcial permanente</t>
  </si>
  <si>
    <t>3-Total intermitente</t>
  </si>
  <si>
    <t>4-Total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</si>
</sst>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41" fontId="0" fillId="2" borderId="1" xfId="1" applyFont="1" applyFill="1" applyBorder="1" applyAlignment="1" applyProtection="1">
      <alignment horizontal="right"/>
    </xf>
    <xf numFmtId="41" fontId="0" fillId="2" borderId="6" xfId="1" applyFont="1" applyFill="1" applyBorder="1" applyAlignment="1" applyProtection="1">
      <alignment horizontal="right"/>
    </xf>
    <xf numFmtId="164" fontId="4" fillId="0" borderId="1" xfId="2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98" zoomScaleNormal="98" workbookViewId="0">
      <selection activeCell="G7" sqref="G7"/>
    </sheetView>
  </sheetViews>
  <sheetFormatPr baseColWidth="10" defaultColWidth="9.15625" defaultRowHeight="14.4" x14ac:dyDescent="0.55000000000000004"/>
  <cols>
    <col min="1" max="1" width="13.578125" style="5" customWidth="1"/>
    <col min="2" max="2" width="18.41796875" style="5" customWidth="1"/>
    <col min="3" max="3" width="19.15625" style="5" customWidth="1"/>
    <col min="4" max="5" width="20.41796875" style="5" customWidth="1"/>
    <col min="6" max="6" width="22.26171875" style="5" customWidth="1"/>
    <col min="7" max="7" width="19.68359375" style="5" customWidth="1"/>
    <col min="8" max="16384" width="9.15625" style="5"/>
  </cols>
  <sheetData>
    <row r="1" spans="1:7" ht="64.5" customHeight="1" x14ac:dyDescent="0.55000000000000004">
      <c r="A1" s="3" t="s">
        <v>17</v>
      </c>
      <c r="B1" s="3" t="s">
        <v>5</v>
      </c>
      <c r="C1" s="4"/>
      <c r="D1" s="3" t="s">
        <v>18</v>
      </c>
      <c r="E1" s="7" t="s">
        <v>20</v>
      </c>
      <c r="F1" s="8" t="s">
        <v>19</v>
      </c>
    </row>
    <row r="2" spans="1:7" ht="39.75" customHeight="1" x14ac:dyDescent="0.55000000000000004">
      <c r="A2" s="2">
        <v>60</v>
      </c>
      <c r="B2" s="2">
        <v>1</v>
      </c>
      <c r="D2" s="20">
        <f>A2*B2*582.72</f>
        <v>34963.200000000004</v>
      </c>
      <c r="E2" s="20">
        <f>SUM(B8:F8)</f>
        <v>64802.7</v>
      </c>
      <c r="F2" s="21">
        <f>D2+E2</f>
        <v>99765.9</v>
      </c>
      <c r="G2" s="22">
        <f>551.04*(1+5.75%)</f>
        <v>582.72480000000007</v>
      </c>
    </row>
    <row r="3" spans="1:7" x14ac:dyDescent="0.55000000000000004">
      <c r="G3" s="22">
        <f>227*(1+5.75%)</f>
        <v>240.05250000000004</v>
      </c>
    </row>
    <row r="5" spans="1:7" ht="20.399999999999999" x14ac:dyDescent="0.75">
      <c r="B5" s="6" t="s">
        <v>21</v>
      </c>
    </row>
    <row r="6" spans="1:7" ht="15.6" x14ac:dyDescent="0.55000000000000004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</row>
    <row r="7" spans="1:7" ht="15" customHeight="1" x14ac:dyDescent="0.55000000000000004">
      <c r="B7" s="1">
        <v>2</v>
      </c>
      <c r="C7" s="1">
        <v>0</v>
      </c>
      <c r="D7" s="1">
        <v>1</v>
      </c>
      <c r="E7" s="1">
        <v>0</v>
      </c>
      <c r="F7" s="1">
        <v>0</v>
      </c>
    </row>
    <row r="8" spans="1:7" ht="15" customHeight="1" x14ac:dyDescent="0.55000000000000004">
      <c r="B8" s="18">
        <f>IF(B7=0,$A$2*240.01*B2,(IF(B7=1,240.01*$A$2*1.25*B2,(240.01*$A$2*1.5*B2))))</f>
        <v>21600.899999999998</v>
      </c>
      <c r="C8" s="19">
        <f>IF(C7=0,A2*240.01*B2,(IF(C7=1,240.01*$A$2*1.1*B2,IF(C7=2,240.01*$A$2*1.2*B2,$A$2*240.01*1.4*B2))))</f>
        <v>14400.599999999999</v>
      </c>
      <c r="D8" s="18">
        <f>IF(D7=0,0,$A2*240.01*B2)</f>
        <v>14400.599999999999</v>
      </c>
      <c r="E8" s="18">
        <f>IF(E7=0,240.01*$A2*B2,$A2*240.01*1.7*B2)</f>
        <v>14400.599999999999</v>
      </c>
      <c r="F8" s="18">
        <f>IF(F7=1,$A2*240.01*B2,(IF(F7=2,240.01*$A2*1.175*B2,IF(F7=3,240.01*$A2*1.35*B2,IF(F7=4,$A2*240.01*1.7*B2,0)))))</f>
        <v>0</v>
      </c>
    </row>
    <row r="9" spans="1:7" ht="15" customHeight="1" x14ac:dyDescent="0.55000000000000004">
      <c r="B9" s="11" t="s">
        <v>6</v>
      </c>
      <c r="C9" s="12" t="s">
        <v>7</v>
      </c>
      <c r="D9" s="11" t="s">
        <v>13</v>
      </c>
      <c r="E9" s="11" t="s">
        <v>15</v>
      </c>
      <c r="F9" s="11" t="s">
        <v>28</v>
      </c>
    </row>
    <row r="10" spans="1:7" ht="15" customHeight="1" x14ac:dyDescent="0.55000000000000004">
      <c r="B10" s="13" t="s">
        <v>11</v>
      </c>
      <c r="C10" s="14" t="s">
        <v>8</v>
      </c>
      <c r="D10" s="15" t="s">
        <v>14</v>
      </c>
      <c r="E10" s="15" t="s">
        <v>16</v>
      </c>
      <c r="F10" s="15" t="s">
        <v>29</v>
      </c>
    </row>
    <row r="11" spans="1:7" ht="15" customHeight="1" x14ac:dyDescent="0.55000000000000004">
      <c r="B11" s="13" t="s">
        <v>12</v>
      </c>
      <c r="C11" s="14" t="s">
        <v>9</v>
      </c>
      <c r="D11" s="15"/>
      <c r="E11" s="15"/>
      <c r="F11" s="15" t="s">
        <v>30</v>
      </c>
    </row>
    <row r="12" spans="1:7" ht="15" customHeight="1" x14ac:dyDescent="0.55000000000000004">
      <c r="B12" s="13"/>
      <c r="C12" s="14" t="s">
        <v>10</v>
      </c>
      <c r="D12" s="15"/>
      <c r="E12" s="15"/>
      <c r="F12" s="15" t="s">
        <v>31</v>
      </c>
    </row>
    <row r="13" spans="1:7" ht="15" customHeight="1" x14ac:dyDescent="0.55000000000000004">
      <c r="B13" s="16"/>
      <c r="C13" s="17"/>
      <c r="D13" s="16"/>
      <c r="E13" s="16"/>
      <c r="F13" s="16" t="s">
        <v>32</v>
      </c>
    </row>
    <row r="14" spans="1:7" ht="108.75" customHeight="1" x14ac:dyDescent="0.55000000000000004">
      <c r="B14" s="9" t="s">
        <v>24</v>
      </c>
      <c r="C14" s="10"/>
      <c r="D14" s="9" t="s">
        <v>25</v>
      </c>
      <c r="E14" s="9" t="s">
        <v>26</v>
      </c>
      <c r="F14" s="9" t="s">
        <v>27</v>
      </c>
    </row>
  </sheetData>
  <sheetProtection formatCells="0" formatColumns="0" formatRows="0" insertColumns="0" insertRows="0" insertHyperlinks="0" deleteColumns="0" deleteRows="0"/>
  <pageMargins left="0.7" right="0.7" top="0.75" bottom="0.75" header="0.3" footer="0.3"/>
  <pageSetup orientation="portrait" horizontalDpi="300" verticalDpi="300" r:id="rId1"/>
  <ignoredErrors>
    <ignoredError sqref="G2:G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4" sqref="B4"/>
    </sheetView>
  </sheetViews>
  <sheetFormatPr baseColWidth="10" defaultColWidth="8.83984375" defaultRowHeight="14.4" x14ac:dyDescent="0.55000000000000004"/>
  <sheetData>
    <row r="2" spans="2:2" x14ac:dyDescent="0.55000000000000004">
      <c r="B2" t="s">
        <v>22</v>
      </c>
    </row>
    <row r="3" spans="2:2" x14ac:dyDescent="0.55000000000000004">
      <c r="B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"/>
    </sheetView>
  </sheetViews>
  <sheetFormatPr baseColWidth="10" defaultColWidth="8.8398437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Cifuentes</dc:creator>
  <cp:lastModifiedBy>Diana Cifuentes</cp:lastModifiedBy>
  <dcterms:created xsi:type="dcterms:W3CDTF">2015-08-15T10:21:05Z</dcterms:created>
  <dcterms:modified xsi:type="dcterms:W3CDTF">2017-10-24T13:26:54Z</dcterms:modified>
</cp:coreProperties>
</file>